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Livscykelkostnadsanalys PUMP" sheetId="1" r:id="rId1"/>
    <sheet name="Blad2" sheetId="2" state="hidden" r:id="rId2"/>
    <sheet name="Nuvärde" sheetId="3" r:id="rId3"/>
    <sheet name="Enkel kalkyl andra åtgärder" sheetId="4" r:id="rId4"/>
  </sheets>
  <calcPr calcId="145621"/>
</workbook>
</file>

<file path=xl/calcChain.xml><?xml version="1.0" encoding="utf-8"?>
<calcChain xmlns="http://schemas.openxmlformats.org/spreadsheetml/2006/main">
  <c r="B15" i="3" l="1"/>
  <c r="B16" i="3"/>
  <c r="B17" i="3"/>
  <c r="D10" i="4" s="1"/>
  <c r="B4" i="4"/>
  <c r="B5" i="4" s="1"/>
  <c r="C8" i="4"/>
  <c r="B8" i="4"/>
  <c r="C4" i="4"/>
  <c r="C5" i="4" s="1"/>
  <c r="E6" i="1"/>
  <c r="D6" i="1"/>
  <c r="C6" i="1"/>
  <c r="B10" i="4" l="1"/>
  <c r="C10" i="4"/>
  <c r="E10" i="3"/>
  <c r="D10" i="3"/>
  <c r="E9" i="3"/>
  <c r="D9" i="3"/>
  <c r="E8" i="3"/>
  <c r="D8" i="3"/>
  <c r="B3" i="3"/>
  <c r="D13" i="1" s="1"/>
  <c r="B2" i="3"/>
  <c r="C4" i="3"/>
  <c r="C10" i="3" s="1"/>
  <c r="C3" i="3"/>
  <c r="C9" i="3" s="1"/>
  <c r="C2" i="3"/>
  <c r="C8" i="3" s="1"/>
  <c r="C17" i="2"/>
  <c r="C11" i="2"/>
  <c r="C12" i="2" s="1"/>
  <c r="C5" i="2"/>
  <c r="B4" i="3"/>
  <c r="D11" i="2" l="1"/>
  <c r="D12" i="2" s="1"/>
  <c r="C13" i="1"/>
  <c r="E13" i="1"/>
  <c r="B10" i="3"/>
  <c r="B9" i="3"/>
  <c r="B8" i="3"/>
  <c r="C18" i="2"/>
  <c r="D17" i="2" s="1"/>
  <c r="D18" i="2" s="1"/>
  <c r="E17" i="2" s="1"/>
  <c r="D5" i="2"/>
  <c r="D6" i="2" s="1"/>
  <c r="E5" i="2" s="1"/>
  <c r="E6" i="2" s="1"/>
  <c r="F5" i="2" s="1"/>
  <c r="F6" i="2" s="1"/>
  <c r="G5" i="2" s="1"/>
  <c r="C15" i="2"/>
  <c r="C16" i="2" s="1"/>
  <c r="D15" i="2" s="1"/>
  <c r="D16" i="2" s="1"/>
  <c r="C9" i="2"/>
  <c r="C10" i="2" s="1"/>
  <c r="D9" i="2" s="1"/>
  <c r="D10" i="2" s="1"/>
  <c r="E9" i="2" s="1"/>
  <c r="E10" i="2" s="1"/>
  <c r="F9" i="2" s="1"/>
  <c r="F10" i="2" s="1"/>
  <c r="G9" i="2" s="1"/>
  <c r="G10" i="2" s="1"/>
  <c r="H9" i="2" s="1"/>
  <c r="H10" i="2" s="1"/>
  <c r="I9" i="2" s="1"/>
  <c r="I10" i="2" s="1"/>
  <c r="J9" i="2" s="1"/>
  <c r="J10" i="2" s="1"/>
  <c r="K9" i="2" s="1"/>
  <c r="K10" i="2" s="1"/>
  <c r="L9" i="2" s="1"/>
  <c r="L10" i="2" s="1"/>
  <c r="M9" i="2" s="1"/>
  <c r="M10" i="2" s="1"/>
  <c r="N9" i="2" s="1"/>
  <c r="N10" i="2" s="1"/>
  <c r="O9" i="2" s="1"/>
  <c r="O10" i="2" s="1"/>
  <c r="P9" i="2" s="1"/>
  <c r="P10" i="2" s="1"/>
  <c r="Q9" i="2" s="1"/>
  <c r="Q10" i="2" s="1"/>
  <c r="C3" i="2"/>
  <c r="E11" i="2" l="1"/>
  <c r="E18" i="2"/>
  <c r="F17" i="2" s="1"/>
  <c r="G6" i="2"/>
  <c r="H5" i="2" s="1"/>
  <c r="D3" i="2"/>
  <c r="D4" i="2" s="1"/>
  <c r="E3" i="2" s="1"/>
  <c r="E4" i="2" s="1"/>
  <c r="F3" i="2" s="1"/>
  <c r="F4" i="2" s="1"/>
  <c r="G3" i="2" s="1"/>
  <c r="G4" i="2" s="1"/>
  <c r="H3" i="2" s="1"/>
  <c r="H4" i="2" s="1"/>
  <c r="I3" i="2" s="1"/>
  <c r="I4" i="2" s="1"/>
  <c r="J3" i="2" s="1"/>
  <c r="J4" i="2" s="1"/>
  <c r="K3" i="2" s="1"/>
  <c r="K4" i="2" s="1"/>
  <c r="L3" i="2" s="1"/>
  <c r="L4" i="2" s="1"/>
  <c r="M3" i="2" s="1"/>
  <c r="M4" i="2" s="1"/>
  <c r="N3" i="2" s="1"/>
  <c r="N4" i="2" s="1"/>
  <c r="O3" i="2" s="1"/>
  <c r="O4" i="2" s="1"/>
  <c r="P3" i="2" s="1"/>
  <c r="P4" i="2" s="1"/>
  <c r="Q3" i="2" s="1"/>
  <c r="Q4" i="2" s="1"/>
  <c r="E15" i="2"/>
  <c r="E16" i="2" s="1"/>
  <c r="F15" i="2" s="1"/>
  <c r="F16" i="2" s="1"/>
  <c r="G15" i="2" s="1"/>
  <c r="G16" i="2" s="1"/>
  <c r="H15" i="2" s="1"/>
  <c r="H16" i="2" s="1"/>
  <c r="I15" i="2" s="1"/>
  <c r="I16" i="2" s="1"/>
  <c r="J15" i="2" s="1"/>
  <c r="J16" i="2" s="1"/>
  <c r="K15" i="2" s="1"/>
  <c r="K16" i="2" s="1"/>
  <c r="L15" i="2" s="1"/>
  <c r="L16" i="2" s="1"/>
  <c r="M15" i="2" s="1"/>
  <c r="M16" i="2" s="1"/>
  <c r="N15" i="2" s="1"/>
  <c r="N16" i="2" s="1"/>
  <c r="O15" i="2" s="1"/>
  <c r="O16" i="2" s="1"/>
  <c r="P15" i="2" s="1"/>
  <c r="P16" i="2" s="1"/>
  <c r="Q15" i="2" s="1"/>
  <c r="Q16" i="2" s="1"/>
  <c r="R10" i="2"/>
  <c r="E12" i="2" l="1"/>
  <c r="F18" i="2"/>
  <c r="G17" i="2" s="1"/>
  <c r="H6" i="2"/>
  <c r="R4" i="2"/>
  <c r="R16" i="2"/>
  <c r="F11" i="2" l="1"/>
  <c r="G18" i="2"/>
  <c r="H17" i="2" s="1"/>
  <c r="I5" i="2"/>
  <c r="F12" i="2" l="1"/>
  <c r="G11" i="2" s="1"/>
  <c r="H18" i="2"/>
  <c r="I6" i="2"/>
  <c r="J5" i="2" s="1"/>
  <c r="G12" i="2" l="1"/>
  <c r="H11" i="2" s="1"/>
  <c r="I17" i="2"/>
  <c r="J6" i="2"/>
  <c r="K5" i="2" s="1"/>
  <c r="H12" i="2" l="1"/>
  <c r="I11" i="2" s="1"/>
  <c r="I18" i="2"/>
  <c r="K6" i="2"/>
  <c r="L5" i="2" s="1"/>
  <c r="J11" i="2" l="1"/>
  <c r="I12" i="2"/>
  <c r="J17" i="2"/>
  <c r="L6" i="2"/>
  <c r="M5" i="2" s="1"/>
  <c r="K11" i="2" l="1"/>
  <c r="J12" i="2"/>
  <c r="J18" i="2"/>
  <c r="K17" i="2" s="1"/>
  <c r="M6" i="2"/>
  <c r="N5" i="2" s="1"/>
  <c r="L11" i="2" l="1"/>
  <c r="K12" i="2"/>
  <c r="K18" i="2"/>
  <c r="L17" i="2" s="1"/>
  <c r="N6" i="2"/>
  <c r="O5" i="2" s="1"/>
  <c r="M11" i="2" l="1"/>
  <c r="L12" i="2"/>
  <c r="L18" i="2"/>
  <c r="M17" i="2" s="1"/>
  <c r="O6" i="2"/>
  <c r="P5" i="2" s="1"/>
  <c r="N11" i="2" l="1"/>
  <c r="M12" i="2"/>
  <c r="M18" i="2"/>
  <c r="N17" i="2" s="1"/>
  <c r="P6" i="2"/>
  <c r="Q5" i="2" s="1"/>
  <c r="Q6" i="2" s="1"/>
  <c r="R6" i="2" s="1"/>
  <c r="O11" i="2" l="1"/>
  <c r="N12" i="2"/>
  <c r="N18" i="2"/>
  <c r="O17" i="2" s="1"/>
  <c r="P11" i="2" l="1"/>
  <c r="O12" i="2"/>
  <c r="O18" i="2"/>
  <c r="P17" i="2" s="1"/>
  <c r="Q11" i="2" l="1"/>
  <c r="Q12" i="2" s="1"/>
  <c r="R12" i="2" s="1"/>
  <c r="P12" i="2"/>
  <c r="P18" i="2"/>
  <c r="Q17" i="2" s="1"/>
  <c r="Q18" i="2" s="1"/>
  <c r="R18" i="2" s="1"/>
</calcChain>
</file>

<file path=xl/sharedStrings.xml><?xml version="1.0" encoding="utf-8"?>
<sst xmlns="http://schemas.openxmlformats.org/spreadsheetml/2006/main" count="59" uniqueCount="30">
  <si>
    <t>Kalkylränta</t>
  </si>
  <si>
    <t>Drifttimmar</t>
  </si>
  <si>
    <t>Energipris</t>
  </si>
  <si>
    <t>Totalkostnad</t>
  </si>
  <si>
    <t>Livslängd</t>
  </si>
  <si>
    <t>Investeringskostnad (Pump)</t>
  </si>
  <si>
    <t>År</t>
  </si>
  <si>
    <t>Energikostnad</t>
  </si>
  <si>
    <t>Leverantör 1</t>
  </si>
  <si>
    <t>Leverantör 2</t>
  </si>
  <si>
    <t>Leverantör 3</t>
  </si>
  <si>
    <t>Livscykelkostnadsanalys</t>
  </si>
  <si>
    <t>Idag</t>
  </si>
  <si>
    <t>Energibesparing</t>
  </si>
  <si>
    <t>Driftskostnad</t>
  </si>
  <si>
    <t>Energianvändning/år</t>
  </si>
  <si>
    <t>Leverant</t>
  </si>
  <si>
    <t>Dirftskostnad</t>
  </si>
  <si>
    <t>Investeringskostnad</t>
  </si>
  <si>
    <t>Installationskostnad</t>
  </si>
  <si>
    <t>Drift/underhållskostnader</t>
  </si>
  <si>
    <t>Installation- och startkostnad</t>
  </si>
  <si>
    <t>Enkel kalkyl andra åtgärder</t>
  </si>
  <si>
    <t>Besparing/år kr</t>
  </si>
  <si>
    <t>Total investeringskostnad</t>
  </si>
  <si>
    <t>Livscykelkostnad</t>
  </si>
  <si>
    <t>Energikostnad/år</t>
  </si>
  <si>
    <t>Besparing/år %</t>
  </si>
  <si>
    <t xml:space="preserve">Ljusgröna fält fylls i, vita fält räknas ut automatiskt </t>
  </si>
  <si>
    <t>Effekt  (kW)(Viktad eller max)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</si>
</sst>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kr&quot;;[Red]\-#,##0.00\ &quot;kr&quot;"/>
    <numFmt numFmtId="43" formatCode="_-* #,##0.00\ _k_r_-;\-* #,##0.00\ _k_r_-;_-* &quot;-&quot;??\ _k_r_-;_-@_-"/>
    <numFmt numFmtId="164" formatCode="_-* #,##0\ _k_r_-;\-* #,##0\ _k_r_-;_-* &quot;-&quot;??\ _k_r_-;_-@_-"/>
    <numFmt numFmtId="165" formatCode="_-* #,##0.0\ _k_r_-;\-* #,##0.0\ _k_r_-;_-* &quot;-&quot;??\ _k_r_-;_-@_-"/>
    <numFmt numFmtId="166" formatCode="#,##0.00\ &quot;kr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5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thin">
        <color indexed="64"/>
      </top>
      <bottom style="double">
        <color rgb="FF3F3F3F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  <xf numFmtId="9" fontId="1" fillId="0" borderId="0" applyFont="0" applyFill="0" applyBorder="0" applyAlignment="0" applyProtection="0"/>
    <xf numFmtId="0" fontId="1" fillId="7" borderId="0" applyNumberFormat="0" applyBorder="0" applyAlignment="0" applyProtection="0"/>
  </cellStyleXfs>
  <cellXfs count="34">
    <xf numFmtId="0" fontId="0" fillId="0" borderId="0" xfId="0"/>
    <xf numFmtId="1" fontId="0" fillId="0" borderId="0" xfId="0" applyNumberFormat="1"/>
    <xf numFmtId="0" fontId="3" fillId="0" borderId="0" xfId="0" applyFont="1"/>
    <xf numFmtId="43" fontId="0" fillId="0" borderId="0" xfId="0" applyNumberFormat="1"/>
    <xf numFmtId="0" fontId="0" fillId="3" borderId="0" xfId="0" applyFill="1"/>
    <xf numFmtId="0" fontId="3" fillId="3" borderId="0" xfId="0" applyFont="1" applyFill="1"/>
    <xf numFmtId="0" fontId="0" fillId="0" borderId="0" xfId="0" applyFill="1"/>
    <xf numFmtId="0" fontId="3" fillId="0" borderId="0" xfId="0" applyFont="1" applyFill="1"/>
    <xf numFmtId="0" fontId="0" fillId="3" borderId="2" xfId="0" applyFill="1" applyBorder="1"/>
    <xf numFmtId="0" fontId="2" fillId="4" borderId="3" xfId="2" applyFill="1" applyBorder="1"/>
    <xf numFmtId="0" fontId="2" fillId="5" borderId="3" xfId="2" applyFill="1" applyBorder="1"/>
    <xf numFmtId="0" fontId="2" fillId="6" borderId="3" xfId="2" applyFill="1" applyBorder="1"/>
    <xf numFmtId="0" fontId="0" fillId="3" borderId="4" xfId="0" applyFill="1" applyBorder="1"/>
    <xf numFmtId="2" fontId="0" fillId="0" borderId="0" xfId="0" applyNumberFormat="1"/>
    <xf numFmtId="164" fontId="0" fillId="3" borderId="0" xfId="1" applyNumberFormat="1" applyFont="1" applyFill="1" applyAlignment="1">
      <alignment horizontal="center" vertical="center"/>
    </xf>
    <xf numFmtId="9" fontId="0" fillId="3" borderId="0" xfId="3" applyFont="1" applyFill="1" applyAlignment="1">
      <alignment horizontal="center" vertical="center"/>
    </xf>
    <xf numFmtId="165" fontId="1" fillId="7" borderId="0" xfId="4" applyNumberFormat="1" applyAlignment="1">
      <alignment horizontal="center" vertical="center"/>
    </xf>
    <xf numFmtId="164" fontId="1" fillId="7" borderId="0" xfId="4" applyNumberFormat="1" applyAlignment="1">
      <alignment horizontal="center" vertical="center"/>
    </xf>
    <xf numFmtId="43" fontId="1" fillId="7" borderId="0" xfId="4" applyNumberFormat="1" applyAlignment="1">
      <alignment horizontal="center" vertical="center"/>
    </xf>
    <xf numFmtId="9" fontId="1" fillId="7" borderId="0" xfId="4" applyNumberFormat="1" applyAlignment="1">
      <alignment horizontal="center" vertical="center"/>
    </xf>
    <xf numFmtId="2" fontId="1" fillId="7" borderId="0" xfId="4" applyNumberFormat="1" applyAlignment="1">
      <alignment horizontal="center" vertical="center"/>
    </xf>
    <xf numFmtId="8" fontId="0" fillId="0" borderId="0" xfId="0" applyNumberFormat="1"/>
    <xf numFmtId="8" fontId="0" fillId="0" borderId="0" xfId="0" applyNumberFormat="1" applyFill="1"/>
    <xf numFmtId="8" fontId="3" fillId="0" borderId="0" xfId="0" applyNumberFormat="1" applyFont="1" applyFill="1"/>
    <xf numFmtId="166" fontId="3" fillId="3" borderId="2" xfId="1" applyNumberFormat="1" applyFont="1" applyFill="1" applyBorder="1" applyAlignment="1">
      <alignment horizontal="center" vertical="center"/>
    </xf>
    <xf numFmtId="166" fontId="3" fillId="3" borderId="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0" xfId="3" applyNumberFormat="1" applyFont="1" applyFill="1" applyAlignment="1">
      <alignment horizontal="center" vertical="center"/>
    </xf>
    <xf numFmtId="0" fontId="1" fillId="7" borderId="0" xfId="4"/>
    <xf numFmtId="0" fontId="1" fillId="3" borderId="0" xfId="4" applyFill="1"/>
    <xf numFmtId="9" fontId="0" fillId="3" borderId="0" xfId="3" applyFont="1" applyFill="1"/>
    <xf numFmtId="8" fontId="3" fillId="3" borderId="0" xfId="0" applyNumberFormat="1" applyFont="1" applyFill="1"/>
    <xf numFmtId="0" fontId="1" fillId="7" borderId="4" xfId="4" applyBorder="1"/>
  </cellXfs>
  <cellStyles count="5">
    <cellStyle name="20% - Dekorfärg3" xfId="4" builtinId="38"/>
    <cellStyle name="Kontrollcell" xfId="2" builtinId="23"/>
    <cellStyle name="Normal" xfId="0" builtinId="0"/>
    <cellStyle name="Procent" xfId="3" builtinId="5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/>
              <a:t>Totalkostnad Livscykelkostnad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2"/>
            <c:invertIfNegative val="0"/>
            <c:bubble3D val="0"/>
          </c:dPt>
          <c:cat>
            <c:strRef>
              <c:f>'Livscykelkostnadsanalys PUMP'!$C$2:$E$2</c:f>
              <c:strCache>
                <c:ptCount val="3"/>
                <c:pt idx="0">
                  <c:v>Leverantör 1</c:v>
                </c:pt>
                <c:pt idx="1">
                  <c:v>Leverantör 2</c:v>
                </c:pt>
                <c:pt idx="2">
                  <c:v>Idag</c:v>
                </c:pt>
              </c:strCache>
            </c:strRef>
          </c:cat>
          <c:val>
            <c:numRef>
              <c:f>'Livscykelkostnadsanalys PUMP'!$C$13:$E$13</c:f>
              <c:numCache>
                <c:formatCode>#,##0.00\ "kr"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56832768"/>
        <c:axId val="56833920"/>
      </c:barChart>
      <c:catAx>
        <c:axId val="56832768"/>
        <c:scaling>
          <c:orientation val="minMax"/>
        </c:scaling>
        <c:delete val="0"/>
        <c:axPos val="b"/>
        <c:majorTickMark val="none"/>
        <c:minorTickMark val="none"/>
        <c:tickLblPos val="nextTo"/>
        <c:crossAx val="56833920"/>
        <c:crosses val="autoZero"/>
        <c:auto val="1"/>
        <c:lblAlgn val="ctr"/>
        <c:lblOffset val="100"/>
        <c:noMultiLvlLbl val="0"/>
      </c:catAx>
      <c:valAx>
        <c:axId val="56833920"/>
        <c:scaling>
          <c:orientation val="minMax"/>
        </c:scaling>
        <c:delete val="0"/>
        <c:axPos val="l"/>
        <c:majorGridlines/>
        <c:numFmt formatCode="#,##0.00\ &quot;kr&quot;" sourceLinked="1"/>
        <c:majorTickMark val="none"/>
        <c:minorTickMark val="none"/>
        <c:tickLblPos val="nextTo"/>
        <c:crossAx val="568327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/>
              <a:t>Totalkostnad uppdelad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Nuvärde!$B$7</c:f>
              <c:strCache>
                <c:ptCount val="1"/>
                <c:pt idx="0">
                  <c:v>Energikostnad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</c:spPr>
          <c:invertIfNegative val="0"/>
          <c:cat>
            <c:strRef>
              <c:f>Nuvärde!$A$8:$A$10</c:f>
              <c:strCache>
                <c:ptCount val="3"/>
                <c:pt idx="0">
                  <c:v>Leverantör 1</c:v>
                </c:pt>
                <c:pt idx="1">
                  <c:v>Leverantör 2</c:v>
                </c:pt>
                <c:pt idx="2">
                  <c:v>Idag</c:v>
                </c:pt>
              </c:strCache>
            </c:strRef>
          </c:cat>
          <c:val>
            <c:numRef>
              <c:f>Nuvärde!$B$8:$B$10</c:f>
              <c:numCache>
                <c:formatCode>"kr"#,##0.00_);[Red]\("kr"#,##0.00\)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Nuvärde!$C$7</c:f>
              <c:strCache>
                <c:ptCount val="1"/>
                <c:pt idx="0">
                  <c:v>Dirftskostnad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Nuvärde!$A$8:$A$10</c:f>
              <c:strCache>
                <c:ptCount val="3"/>
                <c:pt idx="0">
                  <c:v>Leverantör 1</c:v>
                </c:pt>
                <c:pt idx="1">
                  <c:v>Leverantör 2</c:v>
                </c:pt>
                <c:pt idx="2">
                  <c:v>Idag</c:v>
                </c:pt>
              </c:strCache>
            </c:strRef>
          </c:cat>
          <c:val>
            <c:numRef>
              <c:f>Nuvärde!$C$8:$C$10</c:f>
              <c:numCache>
                <c:formatCode>"kr"#,##0.00_);[Red]\("kr"#,##0.00\)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Nuvärde!$D$7</c:f>
              <c:strCache>
                <c:ptCount val="1"/>
                <c:pt idx="0">
                  <c:v>Investeringskostnad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Nuvärde!$A$8:$A$10</c:f>
              <c:strCache>
                <c:ptCount val="3"/>
                <c:pt idx="0">
                  <c:v>Leverantör 1</c:v>
                </c:pt>
                <c:pt idx="1">
                  <c:v>Leverantör 2</c:v>
                </c:pt>
                <c:pt idx="2">
                  <c:v>Idag</c:v>
                </c:pt>
              </c:strCache>
            </c:strRef>
          </c:cat>
          <c:val>
            <c:numRef>
              <c:f>Nuvärde!$D$8:$D$10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Nuvärde!$E$7</c:f>
              <c:strCache>
                <c:ptCount val="1"/>
                <c:pt idx="0">
                  <c:v>Installationskostnad</c:v>
                </c:pt>
              </c:strCache>
            </c:strRef>
          </c:tx>
          <c:invertIfNegative val="0"/>
          <c:cat>
            <c:strRef>
              <c:f>Nuvärde!$A$8:$A$10</c:f>
              <c:strCache>
                <c:ptCount val="3"/>
                <c:pt idx="0">
                  <c:v>Leverantör 1</c:v>
                </c:pt>
                <c:pt idx="1">
                  <c:v>Leverantör 2</c:v>
                </c:pt>
                <c:pt idx="2">
                  <c:v>Idag</c:v>
                </c:pt>
              </c:strCache>
            </c:strRef>
          </c:cat>
          <c:val>
            <c:numRef>
              <c:f>Nuvärde!$E$8:$E$10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6864768"/>
        <c:axId val="56866304"/>
      </c:barChart>
      <c:catAx>
        <c:axId val="56864768"/>
        <c:scaling>
          <c:orientation val="minMax"/>
        </c:scaling>
        <c:delete val="0"/>
        <c:axPos val="b"/>
        <c:majorTickMark val="none"/>
        <c:minorTickMark val="none"/>
        <c:tickLblPos val="nextTo"/>
        <c:crossAx val="56866304"/>
        <c:crosses val="autoZero"/>
        <c:auto val="1"/>
        <c:lblAlgn val="ctr"/>
        <c:lblOffset val="100"/>
        <c:noMultiLvlLbl val="0"/>
      </c:catAx>
      <c:valAx>
        <c:axId val="56866304"/>
        <c:scaling>
          <c:orientation val="minMax"/>
        </c:scaling>
        <c:delete val="0"/>
        <c:axPos val="l"/>
        <c:majorGridlines/>
        <c:numFmt formatCode="&quot;kr&quot;#,##0.00_);[Red]\(&quot;kr&quot;#,##0.00\)" sourceLinked="1"/>
        <c:majorTickMark val="none"/>
        <c:minorTickMark val="none"/>
        <c:tickLblPos val="nextTo"/>
        <c:crossAx val="568647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Blad2!$A$4</c:f>
              <c:strCache>
                <c:ptCount val="1"/>
                <c:pt idx="0">
                  <c:v>Leverantör 1</c:v>
                </c:pt>
              </c:strCache>
            </c:strRef>
          </c:tx>
          <c:invertIfNegative val="0"/>
          <c:val>
            <c:numRef>
              <c:f>Blad2!$B$4:$Q$4</c:f>
              <c:numCache>
                <c:formatCode>General</c:formatCode>
                <c:ptCount val="16"/>
                <c:pt idx="1">
                  <c:v>45963</c:v>
                </c:pt>
                <c:pt idx="2">
                  <c:v>44124.479999999996</c:v>
                </c:pt>
                <c:pt idx="3">
                  <c:v>42359.500799999994</c:v>
                </c:pt>
                <c:pt idx="4">
                  <c:v>40665.120767999993</c:v>
                </c:pt>
                <c:pt idx="5">
                  <c:v>39038.51593727999</c:v>
                </c:pt>
                <c:pt idx="6">
                  <c:v>37476.975299788792</c:v>
                </c:pt>
                <c:pt idx="7">
                  <c:v>35977.896287797237</c:v>
                </c:pt>
                <c:pt idx="8">
                  <c:v>34538.780436285349</c:v>
                </c:pt>
                <c:pt idx="9">
                  <c:v>33157.229218833934</c:v>
                </c:pt>
                <c:pt idx="10">
                  <c:v>31830.940050080575</c:v>
                </c:pt>
                <c:pt idx="11">
                  <c:v>30557.702448077351</c:v>
                </c:pt>
                <c:pt idx="12">
                  <c:v>29335.394350154256</c:v>
                </c:pt>
                <c:pt idx="13">
                  <c:v>28161.978576148085</c:v>
                </c:pt>
                <c:pt idx="14">
                  <c:v>27035.499433102163</c:v>
                </c:pt>
                <c:pt idx="15">
                  <c:v>25954.079455778075</c:v>
                </c:pt>
              </c:numCache>
            </c:numRef>
          </c:val>
        </c:ser>
        <c:ser>
          <c:idx val="1"/>
          <c:order val="1"/>
          <c:tx>
            <c:strRef>
              <c:f>Blad2!$A$10</c:f>
              <c:strCache>
                <c:ptCount val="1"/>
                <c:pt idx="0">
                  <c:v>Leverantör 2</c:v>
                </c:pt>
              </c:strCache>
            </c:strRef>
          </c:tx>
          <c:invertIfNegative val="0"/>
          <c:val>
            <c:numRef>
              <c:f>Blad2!$B$10:$Q$10</c:f>
              <c:numCache>
                <c:formatCode>General</c:formatCode>
                <c:ptCount val="16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Blad2!$A$16</c:f>
              <c:strCache>
                <c:ptCount val="1"/>
                <c:pt idx="0">
                  <c:v>Leverantör 3</c:v>
                </c:pt>
              </c:strCache>
            </c:strRef>
          </c:tx>
          <c:invertIfNegative val="0"/>
          <c:val>
            <c:numRef>
              <c:f>Blad2!$B$16:$Q$16</c:f>
              <c:numCache>
                <c:formatCode>General</c:formatCode>
                <c:ptCount val="16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60448"/>
        <c:axId val="57570432"/>
      </c:barChart>
      <c:catAx>
        <c:axId val="57560448"/>
        <c:scaling>
          <c:orientation val="minMax"/>
        </c:scaling>
        <c:delete val="0"/>
        <c:axPos val="b"/>
        <c:majorTickMark val="out"/>
        <c:minorTickMark val="none"/>
        <c:tickLblPos val="nextTo"/>
        <c:crossAx val="57570432"/>
        <c:crosses val="autoZero"/>
        <c:auto val="1"/>
        <c:lblAlgn val="ctr"/>
        <c:lblOffset val="100"/>
        <c:noMultiLvlLbl val="0"/>
      </c:catAx>
      <c:valAx>
        <c:axId val="57570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560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Nuvärde!$B$7</c:f>
              <c:strCache>
                <c:ptCount val="1"/>
                <c:pt idx="0">
                  <c:v>Energikostnad</c:v>
                </c:pt>
              </c:strCache>
            </c:strRef>
          </c:tx>
          <c:invertIfNegative val="0"/>
          <c:cat>
            <c:strRef>
              <c:f>Nuvärde!$A$8:$A$10</c:f>
              <c:strCache>
                <c:ptCount val="3"/>
                <c:pt idx="0">
                  <c:v>Leverantör 1</c:v>
                </c:pt>
                <c:pt idx="1">
                  <c:v>Leverantör 2</c:v>
                </c:pt>
                <c:pt idx="2">
                  <c:v>Idag</c:v>
                </c:pt>
              </c:strCache>
            </c:strRef>
          </c:cat>
          <c:val>
            <c:numRef>
              <c:f>Nuvärde!$B$8:$B$10</c:f>
              <c:numCache>
                <c:formatCode>"kr"#,##0.00_);[Red]\("kr"#,##0.00\)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Nuvärde!$C$7</c:f>
              <c:strCache>
                <c:ptCount val="1"/>
                <c:pt idx="0">
                  <c:v>Dirftskostnad</c:v>
                </c:pt>
              </c:strCache>
            </c:strRef>
          </c:tx>
          <c:invertIfNegative val="0"/>
          <c:cat>
            <c:strRef>
              <c:f>Nuvärde!$A$8:$A$10</c:f>
              <c:strCache>
                <c:ptCount val="3"/>
                <c:pt idx="0">
                  <c:v>Leverantör 1</c:v>
                </c:pt>
                <c:pt idx="1">
                  <c:v>Leverantör 2</c:v>
                </c:pt>
                <c:pt idx="2">
                  <c:v>Idag</c:v>
                </c:pt>
              </c:strCache>
            </c:strRef>
          </c:cat>
          <c:val>
            <c:numRef>
              <c:f>Nuvärde!$C$8:$C$10</c:f>
              <c:numCache>
                <c:formatCode>"kr"#,##0.00_);[Red]\("kr"#,##0.00\)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Nuvärde!$D$7</c:f>
              <c:strCache>
                <c:ptCount val="1"/>
                <c:pt idx="0">
                  <c:v>Investeringskostnad</c:v>
                </c:pt>
              </c:strCache>
            </c:strRef>
          </c:tx>
          <c:invertIfNegative val="0"/>
          <c:cat>
            <c:strRef>
              <c:f>Nuvärde!$A$8:$A$10</c:f>
              <c:strCache>
                <c:ptCount val="3"/>
                <c:pt idx="0">
                  <c:v>Leverantör 1</c:v>
                </c:pt>
                <c:pt idx="1">
                  <c:v>Leverantör 2</c:v>
                </c:pt>
                <c:pt idx="2">
                  <c:v>Idag</c:v>
                </c:pt>
              </c:strCache>
            </c:strRef>
          </c:cat>
          <c:val>
            <c:numRef>
              <c:f>Nuvärde!$D$8:$D$10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Nuvärde!$E$7</c:f>
              <c:strCache>
                <c:ptCount val="1"/>
                <c:pt idx="0">
                  <c:v>Installationskostnad</c:v>
                </c:pt>
              </c:strCache>
            </c:strRef>
          </c:tx>
          <c:invertIfNegative val="0"/>
          <c:cat>
            <c:strRef>
              <c:f>Nuvärde!$A$8:$A$10</c:f>
              <c:strCache>
                <c:ptCount val="3"/>
                <c:pt idx="0">
                  <c:v>Leverantör 1</c:v>
                </c:pt>
                <c:pt idx="1">
                  <c:v>Leverantör 2</c:v>
                </c:pt>
                <c:pt idx="2">
                  <c:v>Idag</c:v>
                </c:pt>
              </c:strCache>
            </c:strRef>
          </c:cat>
          <c:val>
            <c:numRef>
              <c:f>Nuvärde!$E$8:$E$10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202304"/>
        <c:axId val="117212288"/>
      </c:barChart>
      <c:catAx>
        <c:axId val="117202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12288"/>
        <c:crosses val="autoZero"/>
        <c:auto val="1"/>
        <c:lblAlgn val="ctr"/>
        <c:lblOffset val="100"/>
        <c:noMultiLvlLbl val="0"/>
      </c:catAx>
      <c:valAx>
        <c:axId val="117212288"/>
        <c:scaling>
          <c:orientation val="minMax"/>
        </c:scaling>
        <c:delete val="0"/>
        <c:axPos val="l"/>
        <c:majorGridlines/>
        <c:numFmt formatCode="&quot;kr&quot;#,##0.00_);[Red]\(&quot;kr&quot;#,##0.00\)" sourceLinked="1"/>
        <c:majorTickMark val="out"/>
        <c:minorTickMark val="none"/>
        <c:tickLblPos val="nextTo"/>
        <c:crossAx val="117202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Totalkostnad</c:v>
          </c:tx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cat>
            <c:strRef>
              <c:f>'Enkel kalkyl andra åtgärder'!$B$2:$D$2</c:f>
              <c:strCache>
                <c:ptCount val="3"/>
                <c:pt idx="0">
                  <c:v>Leverantör 1</c:v>
                </c:pt>
                <c:pt idx="1">
                  <c:v>Leverantör 2</c:v>
                </c:pt>
                <c:pt idx="2">
                  <c:v>Idag</c:v>
                </c:pt>
              </c:strCache>
            </c:strRef>
          </c:cat>
          <c:val>
            <c:numRef>
              <c:f>'Enkel kalkyl andra åtgärder'!$B$10:$D$10</c:f>
              <c:numCache>
                <c:formatCode>"kr"#,##0.00_);[Red]\("kr"#,##0.00\)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946304"/>
        <c:axId val="100947840"/>
      </c:barChart>
      <c:catAx>
        <c:axId val="100946304"/>
        <c:scaling>
          <c:orientation val="minMax"/>
        </c:scaling>
        <c:delete val="0"/>
        <c:axPos val="b"/>
        <c:majorTickMark val="none"/>
        <c:minorTickMark val="none"/>
        <c:tickLblPos val="nextTo"/>
        <c:crossAx val="100947840"/>
        <c:crosses val="autoZero"/>
        <c:auto val="1"/>
        <c:lblAlgn val="ctr"/>
        <c:lblOffset val="100"/>
        <c:noMultiLvlLbl val="0"/>
      </c:catAx>
      <c:valAx>
        <c:axId val="100947840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&quot;kr&quot;#,##0.00_);[Red]\(&quot;kr&quot;#,##0.00\)" sourceLinked="1"/>
        <c:majorTickMark val="none"/>
        <c:minorTickMark val="none"/>
        <c:tickLblPos val="nextTo"/>
        <c:crossAx val="1009463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80962</xdr:rowOff>
    </xdr:from>
    <xdr:to>
      <xdr:col>4</xdr:col>
      <xdr:colOff>971550</xdr:colOff>
      <xdr:row>31</xdr:row>
      <xdr:rowOff>114300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32</xdr:row>
      <xdr:rowOff>180975</xdr:rowOff>
    </xdr:from>
    <xdr:to>
      <xdr:col>4</xdr:col>
      <xdr:colOff>942975</xdr:colOff>
      <xdr:row>49</xdr:row>
      <xdr:rowOff>47625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20</xdr:row>
      <xdr:rowOff>176212</xdr:rowOff>
    </xdr:from>
    <xdr:to>
      <xdr:col>15</xdr:col>
      <xdr:colOff>495300</xdr:colOff>
      <xdr:row>35</xdr:row>
      <xdr:rowOff>61912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1</xdr:row>
      <xdr:rowOff>23812</xdr:rowOff>
    </xdr:from>
    <xdr:to>
      <xdr:col>11</xdr:col>
      <xdr:colOff>552450</xdr:colOff>
      <xdr:row>15</xdr:row>
      <xdr:rowOff>100012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185737</xdr:rowOff>
    </xdr:from>
    <xdr:to>
      <xdr:col>4</xdr:col>
      <xdr:colOff>600074</xdr:colOff>
      <xdr:row>26</xdr:row>
      <xdr:rowOff>71437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>
      <selection activeCell="G7" sqref="G7"/>
    </sheetView>
  </sheetViews>
  <sheetFormatPr defaultRowHeight="15" x14ac:dyDescent="0.25"/>
  <cols>
    <col min="2" max="2" width="34.85546875" bestFit="1" customWidth="1"/>
    <col min="3" max="4" width="13.7109375" bestFit="1" customWidth="1"/>
    <col min="5" max="5" width="14.7109375" bestFit="1" customWidth="1"/>
    <col min="6" max="8" width="12.85546875" bestFit="1" customWidth="1"/>
  </cols>
  <sheetData>
    <row r="1" spans="1:8" ht="18.75" x14ac:dyDescent="0.3">
      <c r="A1" s="26" t="s">
        <v>11</v>
      </c>
      <c r="B1" s="27"/>
      <c r="C1" s="27"/>
      <c r="D1" s="27"/>
      <c r="E1" s="27"/>
    </row>
    <row r="2" spans="1:8" ht="15.75" thickBot="1" x14ac:dyDescent="0.3">
      <c r="A2" s="8"/>
      <c r="B2" s="8"/>
      <c r="C2" s="9" t="s">
        <v>8</v>
      </c>
      <c r="D2" s="10" t="s">
        <v>9</v>
      </c>
      <c r="E2" s="11" t="s">
        <v>12</v>
      </c>
      <c r="F2" s="6"/>
      <c r="G2" s="6"/>
    </row>
    <row r="3" spans="1:8" ht="15.75" thickTop="1" x14ac:dyDescent="0.25">
      <c r="A3" s="4"/>
      <c r="B3" s="4" t="s">
        <v>29</v>
      </c>
      <c r="C3" s="16">
        <v>0</v>
      </c>
      <c r="D3" s="16">
        <v>0</v>
      </c>
      <c r="E3" s="16">
        <v>0</v>
      </c>
      <c r="F3" s="6"/>
      <c r="G3" s="6"/>
    </row>
    <row r="4" spans="1:8" x14ac:dyDescent="0.25">
      <c r="A4" s="4"/>
      <c r="B4" s="4" t="s">
        <v>1</v>
      </c>
      <c r="C4" s="17">
        <v>0</v>
      </c>
      <c r="D4" s="17">
        <v>0</v>
      </c>
      <c r="E4" s="17">
        <v>0</v>
      </c>
      <c r="F4" s="6"/>
      <c r="G4" s="6"/>
    </row>
    <row r="5" spans="1:8" x14ac:dyDescent="0.25">
      <c r="A5" s="4"/>
      <c r="B5" s="4" t="s">
        <v>15</v>
      </c>
      <c r="C5" s="14">
        <v>0</v>
      </c>
      <c r="D5" s="14">
        <v>0</v>
      </c>
      <c r="E5" s="14">
        <v>0</v>
      </c>
      <c r="F5" s="6"/>
      <c r="G5" s="6"/>
    </row>
    <row r="6" spans="1:8" x14ac:dyDescent="0.25">
      <c r="A6" s="4"/>
      <c r="B6" s="4" t="s">
        <v>13</v>
      </c>
      <c r="C6" s="15" t="e">
        <f>(E5-C5)/E5</f>
        <v>#DIV/0!</v>
      </c>
      <c r="D6" s="15" t="e">
        <f>(E5-D5)/E5</f>
        <v>#DIV/0!</v>
      </c>
      <c r="E6" s="28" t="e">
        <f>(E5-E5)/E5</f>
        <v>#DIV/0!</v>
      </c>
      <c r="F6" s="6"/>
      <c r="G6" s="6"/>
    </row>
    <row r="7" spans="1:8" x14ac:dyDescent="0.25">
      <c r="A7" s="4"/>
      <c r="B7" s="4" t="s">
        <v>2</v>
      </c>
      <c r="C7" s="18">
        <v>0</v>
      </c>
      <c r="D7" s="18">
        <v>0</v>
      </c>
      <c r="E7" s="18">
        <v>0</v>
      </c>
      <c r="F7" s="6"/>
      <c r="G7" s="6"/>
    </row>
    <row r="8" spans="1:8" x14ac:dyDescent="0.25">
      <c r="A8" s="4"/>
      <c r="B8" s="4" t="s">
        <v>0</v>
      </c>
      <c r="C8" s="19">
        <v>0</v>
      </c>
      <c r="D8" s="19">
        <v>0</v>
      </c>
      <c r="E8" s="19">
        <v>0</v>
      </c>
      <c r="F8" s="6"/>
      <c r="G8" s="6"/>
    </row>
    <row r="9" spans="1:8" x14ac:dyDescent="0.25">
      <c r="A9" s="4"/>
      <c r="B9" s="4" t="s">
        <v>4</v>
      </c>
      <c r="C9" s="17">
        <v>0</v>
      </c>
      <c r="D9" s="17">
        <v>0</v>
      </c>
      <c r="E9" s="17">
        <v>0</v>
      </c>
      <c r="F9" s="6"/>
      <c r="G9" s="6"/>
    </row>
    <row r="10" spans="1:8" x14ac:dyDescent="0.25">
      <c r="A10" s="4"/>
      <c r="B10" s="4" t="s">
        <v>5</v>
      </c>
      <c r="C10" s="20">
        <v>0</v>
      </c>
      <c r="D10" s="20">
        <v>0</v>
      </c>
      <c r="E10" s="17">
        <v>0</v>
      </c>
      <c r="F10" s="6"/>
      <c r="G10" s="6"/>
    </row>
    <row r="11" spans="1:8" x14ac:dyDescent="0.25">
      <c r="A11" s="4"/>
      <c r="B11" s="4" t="s">
        <v>21</v>
      </c>
      <c r="C11" s="20">
        <v>0</v>
      </c>
      <c r="D11" s="20">
        <v>0</v>
      </c>
      <c r="E11" s="17">
        <v>0</v>
      </c>
      <c r="F11" s="6"/>
      <c r="G11" s="6"/>
    </row>
    <row r="12" spans="1:8" x14ac:dyDescent="0.25">
      <c r="A12" s="4"/>
      <c r="B12" s="4" t="s">
        <v>20</v>
      </c>
      <c r="C12" s="20">
        <v>0</v>
      </c>
      <c r="D12" s="20">
        <v>0</v>
      </c>
      <c r="E12" s="17">
        <v>0</v>
      </c>
      <c r="F12" s="22"/>
      <c r="G12" s="22"/>
      <c r="H12" s="21"/>
    </row>
    <row r="13" spans="1:8" s="2" customFormat="1" x14ac:dyDescent="0.25">
      <c r="A13" s="5"/>
      <c r="B13" s="5" t="s">
        <v>3</v>
      </c>
      <c r="C13" s="24">
        <f>C10+C11+(-Nuvärde!B2)+(-Nuvärde!C2)</f>
        <v>0</v>
      </c>
      <c r="D13" s="24">
        <f>D10+D11+(-Nuvärde!B3)+(-Nuvärde!C3)</f>
        <v>0</v>
      </c>
      <c r="E13" s="25">
        <f>E10+E11+(-Nuvärde!B4)+(-Nuvärde!C4)</f>
        <v>0</v>
      </c>
      <c r="F13" s="23"/>
      <c r="G13" s="7"/>
    </row>
    <row r="14" spans="1:8" x14ac:dyDescent="0.25">
      <c r="A14" s="12"/>
      <c r="B14" s="12"/>
      <c r="C14" s="12"/>
      <c r="D14" s="12"/>
      <c r="E14" s="12"/>
      <c r="F14" s="6"/>
      <c r="G14" s="6"/>
    </row>
    <row r="15" spans="1:8" x14ac:dyDescent="0.25">
      <c r="A15" s="4"/>
      <c r="B15" s="4"/>
      <c r="C15" s="4"/>
      <c r="D15" s="4"/>
      <c r="E15" s="4"/>
      <c r="F15" s="6"/>
      <c r="G15" s="6"/>
    </row>
    <row r="16" spans="1:8" x14ac:dyDescent="0.25">
      <c r="A16" s="4"/>
      <c r="B16" s="4"/>
      <c r="C16" s="4"/>
      <c r="D16" s="4"/>
      <c r="E16" s="4"/>
      <c r="F16" s="6"/>
      <c r="G16" s="6"/>
    </row>
    <row r="17" spans="1:7" x14ac:dyDescent="0.25">
      <c r="A17" s="6"/>
      <c r="B17" s="6"/>
      <c r="C17" s="6"/>
      <c r="D17" s="6"/>
      <c r="E17" s="6"/>
      <c r="F17" s="6"/>
      <c r="G17" s="6"/>
    </row>
  </sheetData>
  <mergeCells count="1">
    <mergeCell ref="A1:E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1"/>
  <sheetViews>
    <sheetView workbookViewId="0">
      <selection activeCell="D4" sqref="D4"/>
    </sheetView>
  </sheetViews>
  <sheetFormatPr defaultRowHeight="15" x14ac:dyDescent="0.25"/>
  <cols>
    <col min="1" max="1" width="13.7109375" bestFit="1" customWidth="1"/>
    <col min="3" max="3" width="12.85546875" bestFit="1" customWidth="1"/>
    <col min="18" max="18" width="9.5703125" bestFit="1" customWidth="1"/>
  </cols>
  <sheetData>
    <row r="2" spans="1:18" x14ac:dyDescent="0.25">
      <c r="A2" t="s">
        <v>8</v>
      </c>
      <c r="B2" t="s">
        <v>6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</row>
    <row r="3" spans="1:18" x14ac:dyDescent="0.25">
      <c r="A3" t="s">
        <v>7</v>
      </c>
      <c r="C3" s="1">
        <f>('Livscykelkostnadsanalys PUMP'!C3*'Livscykelkostnadsanalys PUMP'!C4)*'Livscykelkostnadsanalys PUMP'!C7</f>
        <v>0</v>
      </c>
      <c r="D3">
        <f>C4</f>
        <v>45963</v>
      </c>
      <c r="E3">
        <f>D4</f>
        <v>44124.479999999996</v>
      </c>
      <c r="F3">
        <f>E4</f>
        <v>42359.500799999994</v>
      </c>
      <c r="G3">
        <f>F4</f>
        <v>40665.120767999993</v>
      </c>
      <c r="H3">
        <f t="shared" ref="H3:Q3" si="0">G4</f>
        <v>39038.51593727999</v>
      </c>
      <c r="I3">
        <f t="shared" si="0"/>
        <v>37476.975299788792</v>
      </c>
      <c r="J3">
        <f t="shared" si="0"/>
        <v>35977.896287797237</v>
      </c>
      <c r="K3">
        <f t="shared" si="0"/>
        <v>34538.780436285349</v>
      </c>
      <c r="L3">
        <f t="shared" si="0"/>
        <v>33157.229218833934</v>
      </c>
      <c r="M3">
        <f t="shared" si="0"/>
        <v>31830.940050080575</v>
      </c>
      <c r="N3">
        <f t="shared" si="0"/>
        <v>30557.702448077351</v>
      </c>
      <c r="O3">
        <f t="shared" si="0"/>
        <v>29335.394350154256</v>
      </c>
      <c r="P3">
        <f t="shared" si="0"/>
        <v>28161.978576148085</v>
      </c>
      <c r="Q3">
        <f t="shared" si="0"/>
        <v>27035.499433102163</v>
      </c>
    </row>
    <row r="4" spans="1:18" x14ac:dyDescent="0.25">
      <c r="A4" t="s">
        <v>8</v>
      </c>
      <c r="C4">
        <v>45963</v>
      </c>
      <c r="D4">
        <f>D3*(1-0.04)</f>
        <v>44124.479999999996</v>
      </c>
      <c r="E4">
        <f>E3*(1-0.04)</f>
        <v>42359.500799999994</v>
      </c>
      <c r="F4">
        <f t="shared" ref="F4:Q4" si="1">F3*(1-0.04)</f>
        <v>40665.120767999993</v>
      </c>
      <c r="G4">
        <f t="shared" si="1"/>
        <v>39038.51593727999</v>
      </c>
      <c r="H4">
        <f t="shared" si="1"/>
        <v>37476.975299788792</v>
      </c>
      <c r="I4">
        <f t="shared" si="1"/>
        <v>35977.896287797237</v>
      </c>
      <c r="J4">
        <f t="shared" si="1"/>
        <v>34538.780436285349</v>
      </c>
      <c r="K4">
        <f t="shared" si="1"/>
        <v>33157.229218833934</v>
      </c>
      <c r="L4">
        <f t="shared" si="1"/>
        <v>31830.940050080575</v>
      </c>
      <c r="M4">
        <f t="shared" si="1"/>
        <v>30557.702448077351</v>
      </c>
      <c r="N4">
        <f t="shared" si="1"/>
        <v>29335.394350154256</v>
      </c>
      <c r="O4">
        <f t="shared" si="1"/>
        <v>28161.978576148085</v>
      </c>
      <c r="P4">
        <f t="shared" si="1"/>
        <v>27035.499433102163</v>
      </c>
      <c r="Q4">
        <f t="shared" si="1"/>
        <v>25954.079455778075</v>
      </c>
      <c r="R4">
        <f>SUM(C4:Q4)</f>
        <v>526177.09306132584</v>
      </c>
    </row>
    <row r="5" spans="1:18" x14ac:dyDescent="0.25">
      <c r="C5" s="13">
        <f>'Livscykelkostnadsanalys PUMP'!C12</f>
        <v>0</v>
      </c>
      <c r="D5">
        <f>C6</f>
        <v>31000</v>
      </c>
      <c r="E5">
        <f t="shared" ref="E5:Q5" si="2">D6</f>
        <v>31000</v>
      </c>
      <c r="F5">
        <f t="shared" si="2"/>
        <v>31000</v>
      </c>
      <c r="G5">
        <f t="shared" si="2"/>
        <v>31000</v>
      </c>
      <c r="H5">
        <f t="shared" si="2"/>
        <v>31000</v>
      </c>
      <c r="I5">
        <f t="shared" si="2"/>
        <v>31000</v>
      </c>
      <c r="J5">
        <f t="shared" si="2"/>
        <v>31000</v>
      </c>
      <c r="K5">
        <f t="shared" si="2"/>
        <v>31000</v>
      </c>
      <c r="L5">
        <f t="shared" si="2"/>
        <v>31000</v>
      </c>
      <c r="M5">
        <f t="shared" si="2"/>
        <v>31000</v>
      </c>
      <c r="N5">
        <f t="shared" si="2"/>
        <v>31000</v>
      </c>
      <c r="O5">
        <f t="shared" si="2"/>
        <v>31000</v>
      </c>
      <c r="P5">
        <f t="shared" si="2"/>
        <v>31000</v>
      </c>
      <c r="Q5">
        <f t="shared" si="2"/>
        <v>31000</v>
      </c>
    </row>
    <row r="6" spans="1:18" x14ac:dyDescent="0.25">
      <c r="C6">
        <v>31000</v>
      </c>
      <c r="D6">
        <f>D5*(1-'Livscykelkostnadsanalys PUMP'!C8)</f>
        <v>31000</v>
      </c>
      <c r="E6">
        <f>E5*(1-'Livscykelkostnadsanalys PUMP'!C8)</f>
        <v>31000</v>
      </c>
      <c r="F6">
        <f>F5*(1-'Livscykelkostnadsanalys PUMP'!C8)</f>
        <v>31000</v>
      </c>
      <c r="G6">
        <f>G5*(1-'Livscykelkostnadsanalys PUMP'!C8)</f>
        <v>31000</v>
      </c>
      <c r="H6">
        <f>H5*(1-'Livscykelkostnadsanalys PUMP'!C8)</f>
        <v>31000</v>
      </c>
      <c r="I6">
        <f>I5*(1-'Livscykelkostnadsanalys PUMP'!C8)</f>
        <v>31000</v>
      </c>
      <c r="J6">
        <f>J5*(1-'Livscykelkostnadsanalys PUMP'!C8)</f>
        <v>31000</v>
      </c>
      <c r="K6">
        <f>K5*(1-'Livscykelkostnadsanalys PUMP'!C8)</f>
        <v>31000</v>
      </c>
      <c r="L6">
        <f>L5*(1-'Livscykelkostnadsanalys PUMP'!C8)</f>
        <v>31000</v>
      </c>
      <c r="M6">
        <f>M5*(1-'Livscykelkostnadsanalys PUMP'!C8)</f>
        <v>31000</v>
      </c>
      <c r="N6">
        <f>N5*(1-'Livscykelkostnadsanalys PUMP'!C8)</f>
        <v>31000</v>
      </c>
      <c r="O6">
        <f>O5*(1-'Livscykelkostnadsanalys PUMP'!C8)</f>
        <v>31000</v>
      </c>
      <c r="P6">
        <f>P5*(1-'Livscykelkostnadsanalys PUMP'!C8)</f>
        <v>31000</v>
      </c>
      <c r="Q6">
        <f>Q5*(1-'Livscykelkostnadsanalys PUMP'!C8)</f>
        <v>31000</v>
      </c>
      <c r="R6" s="1">
        <f>SUM(C6:Q6)</f>
        <v>465000</v>
      </c>
    </row>
    <row r="8" spans="1:18" x14ac:dyDescent="0.25">
      <c r="A8" t="s">
        <v>9</v>
      </c>
      <c r="B8" t="s">
        <v>6</v>
      </c>
      <c r="C8">
        <v>1</v>
      </c>
      <c r="D8">
        <v>2</v>
      </c>
      <c r="E8">
        <v>3</v>
      </c>
      <c r="F8">
        <v>4</v>
      </c>
      <c r="G8">
        <v>5</v>
      </c>
      <c r="H8">
        <v>6</v>
      </c>
      <c r="I8">
        <v>7</v>
      </c>
      <c r="J8">
        <v>8</v>
      </c>
      <c r="K8">
        <v>9</v>
      </c>
      <c r="L8">
        <v>10</v>
      </c>
      <c r="M8">
        <v>11</v>
      </c>
      <c r="N8">
        <v>12</v>
      </c>
      <c r="O8">
        <v>13</v>
      </c>
      <c r="P8">
        <v>14</v>
      </c>
      <c r="Q8">
        <v>15</v>
      </c>
    </row>
    <row r="9" spans="1:18" x14ac:dyDescent="0.25">
      <c r="A9" t="s">
        <v>7</v>
      </c>
      <c r="C9">
        <f>('Livscykelkostnadsanalys PUMP'!D3*'Livscykelkostnadsanalys PUMP'!D4)*'Livscykelkostnadsanalys PUMP'!D7</f>
        <v>0</v>
      </c>
      <c r="D9">
        <f>C10</f>
        <v>0</v>
      </c>
      <c r="E9">
        <f>D10</f>
        <v>0</v>
      </c>
      <c r="F9">
        <f>E10</f>
        <v>0</v>
      </c>
      <c r="G9">
        <f>F10</f>
        <v>0</v>
      </c>
      <c r="H9">
        <f t="shared" ref="H9:Q9" si="3">G10</f>
        <v>0</v>
      </c>
      <c r="I9">
        <f t="shared" si="3"/>
        <v>0</v>
      </c>
      <c r="J9">
        <f t="shared" si="3"/>
        <v>0</v>
      </c>
      <c r="K9">
        <f t="shared" si="3"/>
        <v>0</v>
      </c>
      <c r="L9">
        <f t="shared" si="3"/>
        <v>0</v>
      </c>
      <c r="M9">
        <f t="shared" si="3"/>
        <v>0</v>
      </c>
      <c r="N9">
        <f t="shared" si="3"/>
        <v>0</v>
      </c>
      <c r="O9">
        <f t="shared" si="3"/>
        <v>0</v>
      </c>
      <c r="P9">
        <f t="shared" si="3"/>
        <v>0</v>
      </c>
      <c r="Q9">
        <f t="shared" si="3"/>
        <v>0</v>
      </c>
    </row>
    <row r="10" spans="1:18" x14ac:dyDescent="0.25">
      <c r="A10" t="s">
        <v>9</v>
      </c>
      <c r="C10">
        <f>C9*(1-0.04)</f>
        <v>0</v>
      </c>
      <c r="D10">
        <f>D9*(1-0.04)</f>
        <v>0</v>
      </c>
      <c r="E10">
        <f>E9*(1-0.04)</f>
        <v>0</v>
      </c>
      <c r="F10">
        <f t="shared" ref="F10" si="4">F9*(1-0.04)</f>
        <v>0</v>
      </c>
      <c r="G10">
        <f t="shared" ref="G10" si="5">G9*(1-0.04)</f>
        <v>0</v>
      </c>
      <c r="H10">
        <f t="shared" ref="H10" si="6">H9*(1-0.04)</f>
        <v>0</v>
      </c>
      <c r="I10">
        <f t="shared" ref="I10" si="7">I9*(1-0.04)</f>
        <v>0</v>
      </c>
      <c r="J10">
        <f t="shared" ref="J10" si="8">J9*(1-0.04)</f>
        <v>0</v>
      </c>
      <c r="K10">
        <f t="shared" ref="K10" si="9">K9*(1-0.04)</f>
        <v>0</v>
      </c>
      <c r="L10">
        <f t="shared" ref="L10" si="10">L9*(1-0.04)</f>
        <v>0</v>
      </c>
      <c r="M10">
        <f t="shared" ref="M10" si="11">M9*(1-0.04)</f>
        <v>0</v>
      </c>
      <c r="N10">
        <f t="shared" ref="N10" si="12">N9*(1-0.04)</f>
        <v>0</v>
      </c>
      <c r="O10">
        <f t="shared" ref="O10" si="13">O9*(1-0.04)</f>
        <v>0</v>
      </c>
      <c r="P10">
        <f t="shared" ref="P10" si="14">P9*(1-0.04)</f>
        <v>0</v>
      </c>
      <c r="Q10">
        <f t="shared" ref="Q10" si="15">Q9*(1-0.04)</f>
        <v>0</v>
      </c>
      <c r="R10">
        <f>SUM(C10:Q10)</f>
        <v>0</v>
      </c>
    </row>
    <row r="11" spans="1:18" x14ac:dyDescent="0.25">
      <c r="A11" t="s">
        <v>14</v>
      </c>
      <c r="C11" s="13">
        <f>'Livscykelkostnadsanalys PUMP'!D12</f>
        <v>0</v>
      </c>
      <c r="D11">
        <f>C12</f>
        <v>0</v>
      </c>
      <c r="E11">
        <f t="shared" ref="E11:Q11" si="16">D12</f>
        <v>0</v>
      </c>
      <c r="F11">
        <f t="shared" si="16"/>
        <v>0</v>
      </c>
      <c r="G11">
        <f t="shared" si="16"/>
        <v>0</v>
      </c>
      <c r="H11">
        <f t="shared" si="16"/>
        <v>0</v>
      </c>
      <c r="I11">
        <f t="shared" si="16"/>
        <v>0</v>
      </c>
      <c r="J11">
        <f t="shared" si="16"/>
        <v>0</v>
      </c>
      <c r="K11">
        <f t="shared" si="16"/>
        <v>0</v>
      </c>
      <c r="L11">
        <f t="shared" si="16"/>
        <v>0</v>
      </c>
      <c r="M11">
        <f t="shared" si="16"/>
        <v>0</v>
      </c>
      <c r="N11">
        <f t="shared" si="16"/>
        <v>0</v>
      </c>
      <c r="O11">
        <f t="shared" si="16"/>
        <v>0</v>
      </c>
      <c r="P11">
        <f t="shared" si="16"/>
        <v>0</v>
      </c>
      <c r="Q11">
        <f t="shared" si="16"/>
        <v>0</v>
      </c>
    </row>
    <row r="12" spans="1:18" x14ac:dyDescent="0.25">
      <c r="C12">
        <f>C11*(1-'Livscykelkostnadsanalys PUMP'!D8)</f>
        <v>0</v>
      </c>
      <c r="D12">
        <f>D11*(1-'Livscykelkostnadsanalys PUMP'!D8)</f>
        <v>0</v>
      </c>
      <c r="E12">
        <f>E11*(1-'Livscykelkostnadsanalys PUMP'!D8)</f>
        <v>0</v>
      </c>
      <c r="F12">
        <f>F11*(1-'Livscykelkostnadsanalys PUMP'!D8)</f>
        <v>0</v>
      </c>
      <c r="G12">
        <f>G11*(1-'Livscykelkostnadsanalys PUMP'!D8)</f>
        <v>0</v>
      </c>
      <c r="H12">
        <f>H11*(1-'Livscykelkostnadsanalys PUMP'!D8)</f>
        <v>0</v>
      </c>
      <c r="I12">
        <f>I11*(1-'Livscykelkostnadsanalys PUMP'!D8)</f>
        <v>0</v>
      </c>
      <c r="J12">
        <f>J11*(1-'Livscykelkostnadsanalys PUMP'!D8)</f>
        <v>0</v>
      </c>
      <c r="K12">
        <f>K11*(1-'Livscykelkostnadsanalys PUMP'!D8)</f>
        <v>0</v>
      </c>
      <c r="L12">
        <f>L11*(1-'Livscykelkostnadsanalys PUMP'!D8)</f>
        <v>0</v>
      </c>
      <c r="M12">
        <f>M11*(1-'Livscykelkostnadsanalys PUMP'!D8)</f>
        <v>0</v>
      </c>
      <c r="N12">
        <f>N11*(1-'Livscykelkostnadsanalys PUMP'!D8)</f>
        <v>0</v>
      </c>
      <c r="O12">
        <f>O11*(1-'Livscykelkostnadsanalys PUMP'!D8)</f>
        <v>0</v>
      </c>
      <c r="P12">
        <f>P11*(1-'Livscykelkostnadsanalys PUMP'!D8)</f>
        <v>0</v>
      </c>
      <c r="Q12">
        <f>Q11*(1-'Livscykelkostnadsanalys PUMP'!D8)</f>
        <v>0</v>
      </c>
      <c r="R12">
        <f>SUM(C12:Q12)</f>
        <v>0</v>
      </c>
    </row>
    <row r="14" spans="1:18" x14ac:dyDescent="0.25">
      <c r="A14" t="s">
        <v>10</v>
      </c>
      <c r="B14" t="s">
        <v>6</v>
      </c>
      <c r="C14">
        <v>1</v>
      </c>
      <c r="D14">
        <v>2</v>
      </c>
      <c r="E14">
        <v>3</v>
      </c>
      <c r="F14">
        <v>4</v>
      </c>
      <c r="G14">
        <v>5</v>
      </c>
      <c r="H14">
        <v>6</v>
      </c>
      <c r="I14">
        <v>7</v>
      </c>
      <c r="J14">
        <v>8</v>
      </c>
      <c r="K14">
        <v>9</v>
      </c>
      <c r="L14">
        <v>10</v>
      </c>
      <c r="M14">
        <v>11</v>
      </c>
      <c r="N14">
        <v>12</v>
      </c>
      <c r="O14">
        <v>13</v>
      </c>
      <c r="P14">
        <v>14</v>
      </c>
      <c r="Q14">
        <v>15</v>
      </c>
    </row>
    <row r="15" spans="1:18" x14ac:dyDescent="0.25">
      <c r="A15" t="s">
        <v>7</v>
      </c>
      <c r="C15" s="3">
        <f>('Livscykelkostnadsanalys PUMP'!E3*'Livscykelkostnadsanalys PUMP'!E4)*'Livscykelkostnadsanalys PUMP'!E7</f>
        <v>0</v>
      </c>
      <c r="D15">
        <f>C16</f>
        <v>0</v>
      </c>
      <c r="E15">
        <f>D16</f>
        <v>0</v>
      </c>
      <c r="F15">
        <f>E16</f>
        <v>0</v>
      </c>
      <c r="G15">
        <f>F16</f>
        <v>0</v>
      </c>
      <c r="H15">
        <f t="shared" ref="H15:Q15" si="17">G16</f>
        <v>0</v>
      </c>
      <c r="I15">
        <f t="shared" si="17"/>
        <v>0</v>
      </c>
      <c r="J15">
        <f t="shared" si="17"/>
        <v>0</v>
      </c>
      <c r="K15">
        <f t="shared" si="17"/>
        <v>0</v>
      </c>
      <c r="L15">
        <f t="shared" si="17"/>
        <v>0</v>
      </c>
      <c r="M15">
        <f t="shared" si="17"/>
        <v>0</v>
      </c>
      <c r="N15">
        <f t="shared" si="17"/>
        <v>0</v>
      </c>
      <c r="O15">
        <f t="shared" si="17"/>
        <v>0</v>
      </c>
      <c r="P15">
        <f t="shared" si="17"/>
        <v>0</v>
      </c>
      <c r="Q15">
        <f t="shared" si="17"/>
        <v>0</v>
      </c>
    </row>
    <row r="16" spans="1:18" x14ac:dyDescent="0.25">
      <c r="A16" t="s">
        <v>10</v>
      </c>
      <c r="C16">
        <f>C15*(1-0.04)</f>
        <v>0</v>
      </c>
      <c r="D16">
        <f>D15*(1-0.04)</f>
        <v>0</v>
      </c>
      <c r="E16">
        <f>E15*(1-0.04)</f>
        <v>0</v>
      </c>
      <c r="F16">
        <f t="shared" ref="F16" si="18">F15*(1-0.04)</f>
        <v>0</v>
      </c>
      <c r="G16">
        <f t="shared" ref="G16" si="19">G15*(1-0.04)</f>
        <v>0</v>
      </c>
      <c r="H16">
        <f t="shared" ref="H16" si="20">H15*(1-0.04)</f>
        <v>0</v>
      </c>
      <c r="I16">
        <f t="shared" ref="I16" si="21">I15*(1-0.04)</f>
        <v>0</v>
      </c>
      <c r="J16">
        <f t="shared" ref="J16" si="22">J15*(1-0.04)</f>
        <v>0</v>
      </c>
      <c r="K16">
        <f t="shared" ref="K16" si="23">K15*(1-0.04)</f>
        <v>0</v>
      </c>
      <c r="L16">
        <f t="shared" ref="L16" si="24">L15*(1-0.04)</f>
        <v>0</v>
      </c>
      <c r="M16">
        <f t="shared" ref="M16" si="25">M15*(1-0.04)</f>
        <v>0</v>
      </c>
      <c r="N16">
        <f t="shared" ref="N16" si="26">N15*(1-0.04)</f>
        <v>0</v>
      </c>
      <c r="O16">
        <f t="shared" ref="O16" si="27">O15*(1-0.04)</f>
        <v>0</v>
      </c>
      <c r="P16">
        <f t="shared" ref="P16" si="28">P15*(1-0.04)</f>
        <v>0</v>
      </c>
      <c r="Q16">
        <f t="shared" ref="Q16" si="29">Q15*(1-0.04)</f>
        <v>0</v>
      </c>
      <c r="R16">
        <f>SUM(C16:Q16)</f>
        <v>0</v>
      </c>
    </row>
    <row r="17" spans="1:18" x14ac:dyDescent="0.25">
      <c r="A17" t="s">
        <v>14</v>
      </c>
      <c r="C17" s="13">
        <f>'Livscykelkostnadsanalys PUMP'!E12</f>
        <v>0</v>
      </c>
      <c r="D17">
        <f>C18</f>
        <v>0</v>
      </c>
      <c r="E17">
        <f t="shared" ref="E17:Q17" si="30">D18</f>
        <v>0</v>
      </c>
      <c r="F17">
        <f t="shared" si="30"/>
        <v>0</v>
      </c>
      <c r="G17">
        <f t="shared" si="30"/>
        <v>0</v>
      </c>
      <c r="H17">
        <f t="shared" si="30"/>
        <v>0</v>
      </c>
      <c r="I17">
        <f t="shared" si="30"/>
        <v>0</v>
      </c>
      <c r="J17">
        <f t="shared" si="30"/>
        <v>0</v>
      </c>
      <c r="K17">
        <f t="shared" si="30"/>
        <v>0</v>
      </c>
      <c r="L17">
        <f t="shared" si="30"/>
        <v>0</v>
      </c>
      <c r="M17">
        <f t="shared" si="30"/>
        <v>0</v>
      </c>
      <c r="N17">
        <f t="shared" si="30"/>
        <v>0</v>
      </c>
      <c r="O17">
        <f t="shared" si="30"/>
        <v>0</v>
      </c>
      <c r="P17">
        <f t="shared" si="30"/>
        <v>0</v>
      </c>
      <c r="Q17">
        <f t="shared" si="30"/>
        <v>0</v>
      </c>
    </row>
    <row r="18" spans="1:18" x14ac:dyDescent="0.25">
      <c r="C18">
        <f>C17*(1-'Livscykelkostnadsanalys PUMP'!E8)</f>
        <v>0</v>
      </c>
      <c r="D18">
        <f>D17*(1-'Livscykelkostnadsanalys PUMP'!E8)</f>
        <v>0</v>
      </c>
      <c r="E18">
        <f>E17*(1-'Livscykelkostnadsanalys PUMP'!E8)</f>
        <v>0</v>
      </c>
      <c r="F18">
        <f>F17*(1-'Livscykelkostnadsanalys PUMP'!E8)</f>
        <v>0</v>
      </c>
      <c r="G18">
        <f>G17*(1-'Livscykelkostnadsanalys PUMP'!E8)</f>
        <v>0</v>
      </c>
      <c r="H18">
        <f>H17*(1-'Livscykelkostnadsanalys PUMP'!E8)</f>
        <v>0</v>
      </c>
      <c r="I18">
        <f>I17*(1-'Livscykelkostnadsanalys PUMP'!E8)</f>
        <v>0</v>
      </c>
      <c r="J18">
        <f>J17*(1-'Livscykelkostnadsanalys PUMP'!E8)</f>
        <v>0</v>
      </c>
      <c r="K18">
        <f>K17*(1-'Livscykelkostnadsanalys PUMP'!E8)</f>
        <v>0</v>
      </c>
      <c r="L18">
        <f>L17*(1-'Livscykelkostnadsanalys PUMP'!E8)</f>
        <v>0</v>
      </c>
      <c r="M18">
        <f>M17*(1-'Livscykelkostnadsanalys PUMP'!E8)</f>
        <v>0</v>
      </c>
      <c r="N18">
        <f>N17*(1-'Livscykelkostnadsanalys PUMP'!E8)</f>
        <v>0</v>
      </c>
      <c r="O18">
        <f>O17*(1-'Livscykelkostnadsanalys PUMP'!E8)</f>
        <v>0</v>
      </c>
      <c r="P18">
        <f>P17*(1-'Livscykelkostnadsanalys PUMP'!E8)</f>
        <v>0</v>
      </c>
      <c r="Q18">
        <f>Q17*(1-'Livscykelkostnadsanalys PUMP'!E8)</f>
        <v>0</v>
      </c>
      <c r="R18">
        <f>SUM(C18:Q18)</f>
        <v>0</v>
      </c>
    </row>
    <row r="20" spans="1:18" x14ac:dyDescent="0.25">
      <c r="C20" s="21"/>
    </row>
    <row r="21" spans="1:18" x14ac:dyDescent="0.25">
      <c r="A21" t="s">
        <v>16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B17" sqref="B17"/>
    </sheetView>
  </sheetViews>
  <sheetFormatPr defaultRowHeight="15" x14ac:dyDescent="0.25"/>
  <cols>
    <col min="1" max="1" width="12" bestFit="1" customWidth="1"/>
    <col min="2" max="3" width="12.85546875" bestFit="1" customWidth="1"/>
    <col min="4" max="5" width="19.140625" bestFit="1" customWidth="1"/>
    <col min="7" max="7" width="19.140625" bestFit="1" customWidth="1"/>
    <col min="8" max="10" width="12.140625" bestFit="1" customWidth="1"/>
  </cols>
  <sheetData>
    <row r="1" spans="1:10" x14ac:dyDescent="0.25">
      <c r="B1" t="s">
        <v>2</v>
      </c>
      <c r="C1" t="s">
        <v>14</v>
      </c>
    </row>
    <row r="2" spans="1:10" x14ac:dyDescent="0.25">
      <c r="A2" t="s">
        <v>8</v>
      </c>
      <c r="B2" s="21">
        <f>PV('Livscykelkostnadsanalys PUMP'!C8,'Livscykelkostnadsanalys PUMP'!C9,'Livscykelkostnadsanalys PUMP'!C5*'Livscykelkostnadsanalys PUMP'!C7)</f>
        <v>0</v>
      </c>
      <c r="C2" s="21">
        <f>PV('Livscykelkostnadsanalys PUMP'!C8,'Livscykelkostnadsanalys PUMP'!C9,'Livscykelkostnadsanalys PUMP'!C12)</f>
        <v>0</v>
      </c>
    </row>
    <row r="3" spans="1:10" x14ac:dyDescent="0.25">
      <c r="A3" t="s">
        <v>9</v>
      </c>
      <c r="B3" s="21">
        <f>PV('Livscykelkostnadsanalys PUMP'!D8,'Livscykelkostnadsanalys PUMP'!D9,'Livscykelkostnadsanalys PUMP'!D5*'Livscykelkostnadsanalys PUMP'!D7)</f>
        <v>0</v>
      </c>
      <c r="C3" s="21">
        <f>PV('Livscykelkostnadsanalys PUMP'!D8,'Livscykelkostnadsanalys PUMP'!D9,'Livscykelkostnadsanalys PUMP'!D12)</f>
        <v>0</v>
      </c>
    </row>
    <row r="4" spans="1:10" x14ac:dyDescent="0.25">
      <c r="A4" t="s">
        <v>10</v>
      </c>
      <c r="B4" s="21">
        <f>PV('Livscykelkostnadsanalys PUMP'!E8,'Livscykelkostnadsanalys PUMP'!E9,'Livscykelkostnadsanalys PUMP'!E5*'Livscykelkostnadsanalys PUMP'!E7)</f>
        <v>0</v>
      </c>
      <c r="C4" s="21">
        <f>PV('Livscykelkostnadsanalys PUMP'!E8,'Livscykelkostnadsanalys PUMP'!E9,'Livscykelkostnadsanalys PUMP'!E12)</f>
        <v>0</v>
      </c>
    </row>
    <row r="7" spans="1:10" x14ac:dyDescent="0.25">
      <c r="B7" t="s">
        <v>7</v>
      </c>
      <c r="C7" t="s">
        <v>17</v>
      </c>
      <c r="D7" t="s">
        <v>18</v>
      </c>
      <c r="E7" t="s">
        <v>19</v>
      </c>
    </row>
    <row r="8" spans="1:10" x14ac:dyDescent="0.25">
      <c r="A8" t="s">
        <v>8</v>
      </c>
      <c r="B8" s="21">
        <f>-(B2)</f>
        <v>0</v>
      </c>
      <c r="C8" s="21">
        <f>-(C2)</f>
        <v>0</v>
      </c>
      <c r="D8" s="13">
        <f>'Livscykelkostnadsanalys PUMP'!C10</f>
        <v>0</v>
      </c>
      <c r="E8" s="13">
        <f>'Livscykelkostnadsanalys PUMP'!C11</f>
        <v>0</v>
      </c>
      <c r="H8" s="21"/>
      <c r="I8" s="21"/>
      <c r="J8" s="21"/>
    </row>
    <row r="9" spans="1:10" x14ac:dyDescent="0.25">
      <c r="A9" t="s">
        <v>9</v>
      </c>
      <c r="B9" s="21">
        <f t="shared" ref="B9:C10" si="0">-(B3)</f>
        <v>0</v>
      </c>
      <c r="C9" s="21">
        <f t="shared" si="0"/>
        <v>0</v>
      </c>
      <c r="D9" s="13">
        <f>'Livscykelkostnadsanalys PUMP'!D10</f>
        <v>0</v>
      </c>
      <c r="E9" s="13">
        <f>'Livscykelkostnadsanalys PUMP'!D11</f>
        <v>0</v>
      </c>
      <c r="H9" s="21"/>
      <c r="I9" s="21"/>
      <c r="J9" s="21"/>
    </row>
    <row r="10" spans="1:10" x14ac:dyDescent="0.25">
      <c r="A10" t="s">
        <v>12</v>
      </c>
      <c r="B10" s="21">
        <f t="shared" si="0"/>
        <v>0</v>
      </c>
      <c r="C10" s="21">
        <f t="shared" si="0"/>
        <v>0</v>
      </c>
      <c r="D10" s="13">
        <f>'Livscykelkostnadsanalys PUMP'!E10</f>
        <v>0</v>
      </c>
      <c r="E10">
        <f>'Livscykelkostnadsanalys PUMP'!E11</f>
        <v>0</v>
      </c>
      <c r="H10" s="13"/>
      <c r="I10" s="13"/>
      <c r="J10" s="13"/>
    </row>
    <row r="11" spans="1:10" x14ac:dyDescent="0.25">
      <c r="H11" s="13"/>
      <c r="I11" s="13"/>
    </row>
    <row r="14" spans="1:10" x14ac:dyDescent="0.25">
      <c r="B14" t="s">
        <v>7</v>
      </c>
    </row>
    <row r="15" spans="1:10" x14ac:dyDescent="0.25">
      <c r="A15" t="s">
        <v>8</v>
      </c>
      <c r="B15" s="21">
        <f>PV(0,'Enkel kalkyl andra åtgärder'!B9,'Enkel kalkyl andra åtgärder'!B3,0)</f>
        <v>0</v>
      </c>
    </row>
    <row r="16" spans="1:10" x14ac:dyDescent="0.25">
      <c r="A16" t="s">
        <v>9</v>
      </c>
      <c r="B16" s="21">
        <f>PV(0,'Enkel kalkyl andra åtgärder'!C9,'Enkel kalkyl andra åtgärder'!C3,0)</f>
        <v>0</v>
      </c>
    </row>
    <row r="17" spans="1:2" x14ac:dyDescent="0.25">
      <c r="A17" t="s">
        <v>12</v>
      </c>
      <c r="B17" s="21">
        <f>PV(0,'Enkel kalkyl andra åtgärder'!D9,'Enkel kalkyl andra åtgärder'!D3,0)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F10" sqref="F10"/>
    </sheetView>
  </sheetViews>
  <sheetFormatPr defaultRowHeight="15" x14ac:dyDescent="0.25"/>
  <cols>
    <col min="1" max="1" width="25.140625" bestFit="1" customWidth="1"/>
    <col min="2" max="3" width="12" bestFit="1" customWidth="1"/>
    <col min="4" max="4" width="12.85546875" bestFit="1" customWidth="1"/>
    <col min="6" max="6" width="47.28515625" bestFit="1" customWidth="1"/>
  </cols>
  <sheetData>
    <row r="1" spans="1:6" x14ac:dyDescent="0.25">
      <c r="A1" s="2" t="s">
        <v>22</v>
      </c>
      <c r="E1" s="4"/>
    </row>
    <row r="2" spans="1:6" ht="15.75" thickBot="1" x14ac:dyDescent="0.3">
      <c r="B2" s="9" t="s">
        <v>8</v>
      </c>
      <c r="C2" s="10" t="s">
        <v>9</v>
      </c>
      <c r="D2" s="11" t="s">
        <v>12</v>
      </c>
      <c r="E2" s="4"/>
      <c r="F2" s="2" t="s">
        <v>28</v>
      </c>
    </row>
    <row r="3" spans="1:6" ht="15.75" thickTop="1" x14ac:dyDescent="0.25">
      <c r="A3" s="30" t="s">
        <v>26</v>
      </c>
      <c r="B3" s="29"/>
      <c r="C3" s="29"/>
      <c r="D3" s="29"/>
      <c r="E3" s="4"/>
    </row>
    <row r="4" spans="1:6" x14ac:dyDescent="0.25">
      <c r="A4" s="4" t="s">
        <v>23</v>
      </c>
      <c r="B4" s="4">
        <f>D3-B3</f>
        <v>0</v>
      </c>
      <c r="C4" s="4">
        <f>D3-C3</f>
        <v>0</v>
      </c>
      <c r="D4" s="4"/>
      <c r="E4" s="4"/>
    </row>
    <row r="5" spans="1:6" x14ac:dyDescent="0.25">
      <c r="A5" s="4" t="s">
        <v>27</v>
      </c>
      <c r="B5" s="31" t="e">
        <f>B4/D3</f>
        <v>#DIV/0!</v>
      </c>
      <c r="C5" s="31" t="e">
        <f>C4/D3</f>
        <v>#DIV/0!</v>
      </c>
      <c r="D5" s="4"/>
      <c r="E5" s="4"/>
    </row>
    <row r="6" spans="1:6" x14ac:dyDescent="0.25">
      <c r="A6" s="30" t="s">
        <v>18</v>
      </c>
      <c r="B6" s="29">
        <v>0</v>
      </c>
      <c r="C6" s="29">
        <v>0</v>
      </c>
      <c r="D6" s="29">
        <v>0</v>
      </c>
      <c r="E6" s="4"/>
    </row>
    <row r="7" spans="1:6" x14ac:dyDescent="0.25">
      <c r="A7" s="30" t="s">
        <v>19</v>
      </c>
      <c r="B7" s="29">
        <v>0</v>
      </c>
      <c r="C7" s="29">
        <v>0</v>
      </c>
      <c r="D7" s="29">
        <v>0</v>
      </c>
      <c r="E7" s="4"/>
    </row>
    <row r="8" spans="1:6" x14ac:dyDescent="0.25">
      <c r="A8" s="4" t="s">
        <v>24</v>
      </c>
      <c r="B8" s="4">
        <f>SUM(B6:B7)</f>
        <v>0</v>
      </c>
      <c r="C8" s="4">
        <f>SUM(C6:C7)</f>
        <v>0</v>
      </c>
      <c r="D8" s="4"/>
      <c r="E8" s="4"/>
    </row>
    <row r="9" spans="1:6" x14ac:dyDescent="0.25">
      <c r="A9" s="30" t="s">
        <v>4</v>
      </c>
      <c r="B9" s="33"/>
      <c r="C9" s="33"/>
      <c r="D9" s="33"/>
      <c r="E9" s="4"/>
    </row>
    <row r="10" spans="1:6" x14ac:dyDescent="0.25">
      <c r="A10" s="5" t="s">
        <v>25</v>
      </c>
      <c r="B10" s="32">
        <f>B8+-(Nuvärde!B15)</f>
        <v>0</v>
      </c>
      <c r="C10" s="32">
        <f>C8+C7+-(Nuvärde!B16)</f>
        <v>0</v>
      </c>
      <c r="D10" s="32">
        <f>-(Nuvärde!B17)</f>
        <v>0</v>
      </c>
      <c r="E10" s="4"/>
    </row>
    <row r="11" spans="1:6" x14ac:dyDescent="0.25">
      <c r="A11" s="4"/>
      <c r="B11" s="4"/>
      <c r="C11" s="4"/>
      <c r="D11" s="4"/>
      <c r="E11" s="4"/>
    </row>
    <row r="12" spans="1:6" x14ac:dyDescent="0.25">
      <c r="A12" s="4"/>
      <c r="B12" s="4"/>
      <c r="C12" s="4"/>
      <c r="D12" s="4"/>
      <c r="E12" s="4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1AE1F63590E943A7FD634DE4BDF50A" ma:contentTypeVersion="0" ma:contentTypeDescription="Skapa ett nytt dokument." ma:contentTypeScope="" ma:versionID="834ae8e5340ef0ab3b99bd66fefab3bc">
  <xsd:schema xmlns:xsd="http://www.w3.org/2001/XMLSchema" xmlns:xs="http://www.w3.org/2001/XMLSchema" xmlns:p="http://schemas.microsoft.com/office/2006/metadata/properties" xmlns:ns2="24974a1b-b306-4568-9063-7d1fb6f9113c" targetNamespace="http://schemas.microsoft.com/office/2006/metadata/properties" ma:root="true" ma:fieldsID="d58fa70f105f78b3f96834a7d503e5c2" ns2:_="">
    <xsd:import namespace="24974a1b-b306-4568-9063-7d1fb6f9113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974a1b-b306-4568-9063-7d1fb6f9113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t-ID-värde" ma:description="Värdet för dokument-ID som tilldelats till det här objektet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 länk till det här dokumente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24974a1b-b306-4568-9063-7d1fb6f9113c">HALLBUTVVAST-27-14464</_dlc_DocId>
    <_dlc_DocIdUrl xmlns="24974a1b-b306-4568-9063-7d1fb6f9113c">
      <Url>https://hallbarutvecklingvast.sharepoint.com/_layouts/DocIdRedir.aspx?ID=HALLBUTVVAST-27-14464</Url>
      <Description>HALLBUTVVAST-27-14464</Description>
    </_dlc_DocIdUrl>
  </documentManagement>
</p:properties>
</file>

<file path=customXml/itemProps1.xml><?xml version="1.0" encoding="utf-8"?>
<ds:datastoreItem xmlns:ds="http://schemas.openxmlformats.org/officeDocument/2006/customXml" ds:itemID="{B6296610-1D7A-4189-8BD4-6323FA089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974a1b-b306-4568-9063-7d1fb6f911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DA8025-E346-4932-9E8D-BD90CEEDF29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CA8F6C5-84C3-479D-87D2-97D7CB131B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F9F53E7-FE66-4F44-B572-13912C42F057}">
  <ds:schemaRefs>
    <ds:schemaRef ds:uri="24974a1b-b306-4568-9063-7d1fb6f9113c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4</vt:i4>
      </vt:variant>
    </vt:vector>
  </HeadingPairs>
  <TitlesOfParts>
    <vt:vector size="4" baseType="lpstr">
      <vt:lpstr>Livscykelkostnadsanalys PUMP</vt:lpstr>
      <vt:lpstr>Blad2</vt:lpstr>
      <vt:lpstr>Nuvärde</vt:lpstr>
      <vt:lpstr>Enkel kalkyl andra åtgärder</vt:lpstr>
    </vt:vector>
  </TitlesOfParts>
  <Company>Preform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therese.nasman</dc:creator>
  <cp:lastModifiedBy>therese.nasman</cp:lastModifiedBy>
  <dcterms:created xsi:type="dcterms:W3CDTF">2013-05-03T12:10:04Z</dcterms:created>
  <dcterms:modified xsi:type="dcterms:W3CDTF">2013-05-16T12:32:00Z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0x010100EA1AE1F63590E943A7FD634DE4BDF50A</vt:lpwstr>
  </property>
  <property fmtid="{D5CDD505-2E9C-101B-9397-08002B2CF9AE}" pid="3" name="_dlc_DocIdItemGuid">
    <vt:lpwstr>5c281bd5-e75c-4c72-8535-2701cf21aed4</vt:lpwstr>
  </property>
</Properties>
</file>